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25" i="1" l="1"/>
  <c r="E24" i="1"/>
  <c r="E23" i="1"/>
  <c r="K14" i="1"/>
  <c r="D25" i="1"/>
  <c r="D19" i="1"/>
  <c r="D20" i="1"/>
  <c r="D21" i="1"/>
  <c r="D22" i="1"/>
  <c r="D23" i="1"/>
  <c r="D24" i="1"/>
  <c r="D18" i="1"/>
  <c r="K5" i="1"/>
  <c r="I11" i="1"/>
  <c r="H11" i="1"/>
  <c r="J10" i="1"/>
  <c r="J5" i="1"/>
  <c r="J6" i="1"/>
  <c r="J7" i="1"/>
  <c r="J8" i="1"/>
  <c r="J9" i="1"/>
  <c r="K9" i="1" s="1"/>
  <c r="J4" i="1"/>
  <c r="Y5" i="1"/>
  <c r="Y6" i="1"/>
  <c r="Y7" i="1"/>
  <c r="AD7" i="1" s="1"/>
  <c r="Y8" i="1"/>
  <c r="Y9" i="1"/>
  <c r="Y10" i="1"/>
  <c r="X5" i="1"/>
  <c r="Z5" i="1" s="1"/>
  <c r="X6" i="1"/>
  <c r="Z6" i="1" s="1"/>
  <c r="X7" i="1"/>
  <c r="X8" i="1"/>
  <c r="Z8" i="1" s="1"/>
  <c r="X9" i="1"/>
  <c r="Z9" i="1" s="1"/>
  <c r="X10" i="1"/>
  <c r="Y4" i="1"/>
  <c r="X4" i="1"/>
  <c r="Q5" i="1"/>
  <c r="AB5" i="1" s="1"/>
  <c r="Q6" i="1"/>
  <c r="AB6" i="1" s="1"/>
  <c r="Q7" i="1"/>
  <c r="AB7" i="1" s="1"/>
  <c r="Q8" i="1"/>
  <c r="AB8" i="1" s="1"/>
  <c r="Q9" i="1"/>
  <c r="AB9" i="1" s="1"/>
  <c r="Q10" i="1"/>
  <c r="AB10" i="1" s="1"/>
  <c r="Q4" i="1"/>
  <c r="AB4" i="1" s="1"/>
  <c r="N5" i="1"/>
  <c r="AA5" i="1" s="1"/>
  <c r="N6" i="1"/>
  <c r="AA6" i="1" s="1"/>
  <c r="N7" i="1"/>
  <c r="AA7" i="1" s="1"/>
  <c r="N8" i="1"/>
  <c r="AA8" i="1" s="1"/>
  <c r="N9" i="1"/>
  <c r="AA9" i="1" s="1"/>
  <c r="N10" i="1"/>
  <c r="AA10" i="1" s="1"/>
  <c r="N4" i="1"/>
  <c r="AA4" i="1" s="1"/>
  <c r="R4" i="1"/>
  <c r="T4" i="1" s="1"/>
  <c r="S4" i="1"/>
  <c r="U4" i="1" s="1"/>
  <c r="R5" i="1"/>
  <c r="T5" i="1" s="1"/>
  <c r="S5" i="1"/>
  <c r="U5" i="1" s="1"/>
  <c r="R6" i="1"/>
  <c r="T6" i="1" s="1"/>
  <c r="S6" i="1"/>
  <c r="U6" i="1" s="1"/>
  <c r="R7" i="1"/>
  <c r="T7" i="1" s="1"/>
  <c r="S7" i="1"/>
  <c r="U7" i="1" s="1"/>
  <c r="R8" i="1"/>
  <c r="T8" i="1" s="1"/>
  <c r="S8" i="1"/>
  <c r="U8" i="1" s="1"/>
  <c r="R9" i="1"/>
  <c r="T9" i="1" s="1"/>
  <c r="S9" i="1"/>
  <c r="U9" i="1" s="1"/>
  <c r="R10" i="1"/>
  <c r="T10" i="1" s="1"/>
  <c r="S10" i="1"/>
  <c r="U10" i="1" s="1"/>
  <c r="Z7" i="1" l="1"/>
  <c r="K8" i="1"/>
  <c r="AC9" i="1"/>
  <c r="AC5" i="1"/>
  <c r="AC8" i="1"/>
  <c r="AC4" i="1"/>
  <c r="AD10" i="1"/>
  <c r="AD6" i="1"/>
  <c r="K7" i="1"/>
  <c r="J11" i="1"/>
  <c r="K13" i="1" s="1"/>
  <c r="AD4" i="1"/>
  <c r="AC7" i="1"/>
  <c r="AE7" i="1" s="1"/>
  <c r="AD9" i="1"/>
  <c r="AD5" i="1"/>
  <c r="AC10" i="1"/>
  <c r="AC6" i="1"/>
  <c r="AD8" i="1"/>
  <c r="AE8" i="1" s="1"/>
  <c r="K11" i="1"/>
  <c r="K6" i="1"/>
  <c r="V10" i="1"/>
  <c r="W10" i="1" s="1"/>
  <c r="V6" i="1"/>
  <c r="W6" i="1" s="1"/>
  <c r="V8" i="1"/>
  <c r="W8" i="1" s="1"/>
  <c r="V4" i="1"/>
  <c r="W4" i="1" s="1"/>
  <c r="V9" i="1"/>
  <c r="W9" i="1" s="1"/>
  <c r="V7" i="1"/>
  <c r="W7" i="1" s="1"/>
  <c r="V5" i="1"/>
  <c r="W5" i="1" s="1"/>
  <c r="AE5" i="1" l="1"/>
  <c r="AE6" i="1"/>
  <c r="AE9" i="1"/>
</calcChain>
</file>

<file path=xl/sharedStrings.xml><?xml version="1.0" encoding="utf-8"?>
<sst xmlns="http://schemas.openxmlformats.org/spreadsheetml/2006/main" count="51" uniqueCount="39">
  <si>
    <t>MŻI</t>
  </si>
  <si>
    <t>Wydatki wykonane</t>
  </si>
  <si>
    <t>MŻ</t>
  </si>
  <si>
    <t>do 31.05.2022</t>
  </si>
  <si>
    <t xml:space="preserve">Rok </t>
  </si>
  <si>
    <t>% udział UM w kosztach</t>
  </si>
  <si>
    <t>opłata</t>
  </si>
  <si>
    <t xml:space="preserve">opłata </t>
  </si>
  <si>
    <t>wyż.</t>
  </si>
  <si>
    <t>wyż</t>
  </si>
  <si>
    <t xml:space="preserve">Dochody wykonane </t>
  </si>
  <si>
    <t xml:space="preserve"> Wys. opłaty stałej</t>
  </si>
  <si>
    <t>Suma
 osobodni</t>
  </si>
  <si>
    <t>Koszt poniesiony przez przez UM</t>
  </si>
  <si>
    <t>średnia</t>
  </si>
  <si>
    <t>Liczba dni roboczych</t>
  </si>
  <si>
    <t>suma wpłat</t>
  </si>
  <si>
    <t>Liczba miejsc</t>
  </si>
  <si>
    <t>% udział rodzica</t>
  </si>
  <si>
    <t>Wydatki wykonane razem</t>
  </si>
  <si>
    <t>RAZEM</t>
  </si>
  <si>
    <t>wzrost</t>
  </si>
  <si>
    <t>SZACUNKOWY KOSZT 2022</t>
  </si>
  <si>
    <t xml:space="preserve"> wzrost kosztów 2017-2022</t>
  </si>
  <si>
    <t>MŻI
(od listopada 2016r.)</t>
  </si>
  <si>
    <t>roczny koszt 
miejsca ogółem</t>
  </si>
  <si>
    <t>roczny koszt UM/
1 miejsce</t>
  </si>
  <si>
    <t>roczna dopłata (rodzic)
 do miejsca</t>
  </si>
  <si>
    <t>średnio roczny  koszt UM / 
1 miejsce</t>
  </si>
  <si>
    <t>Płaca minimalna</t>
  </si>
  <si>
    <t>wynagrodz.
 min. miesieczne</t>
  </si>
  <si>
    <t>Rok</t>
  </si>
  <si>
    <t>min. stawka godzin.</t>
  </si>
  <si>
    <t xml:space="preserve">wzrost </t>
  </si>
  <si>
    <t>wzrost 2017 : 2022</t>
  </si>
  <si>
    <t>I poł. 2023</t>
  </si>
  <si>
    <t>II poł. 2023</t>
  </si>
  <si>
    <t>wzrost płacy minimalnej 2017-2022</t>
  </si>
  <si>
    <t xml:space="preserve">Średnio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</si>
</sst>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44" fontId="0" fillId="0" borderId="0" xfId="0" applyNumberFormat="1"/>
    <xf numFmtId="0" fontId="0" fillId="0" borderId="1" xfId="0" applyBorder="1"/>
    <xf numFmtId="4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5" xfId="0" applyBorder="1" applyAlignment="1">
      <alignment horizontal="center"/>
    </xf>
    <xf numFmtId="44" fontId="0" fillId="0" borderId="19" xfId="0" applyNumberFormat="1" applyBorder="1"/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2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44" fontId="0" fillId="2" borderId="25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19" xfId="0" applyBorder="1"/>
    <xf numFmtId="44" fontId="0" fillId="4" borderId="8" xfId="0" applyNumberFormat="1" applyFill="1" applyBorder="1"/>
    <xf numFmtId="0" fontId="0" fillId="4" borderId="19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4" fontId="0" fillId="4" borderId="19" xfId="0" applyNumberFormat="1" applyFill="1" applyBorder="1"/>
    <xf numFmtId="44" fontId="0" fillId="4" borderId="1" xfId="0" applyNumberFormat="1" applyFill="1" applyBorder="1"/>
    <xf numFmtId="0" fontId="0" fillId="4" borderId="19" xfId="0" applyFill="1" applyBorder="1"/>
    <xf numFmtId="44" fontId="0" fillId="6" borderId="9" xfId="0" applyNumberFormat="1" applyFill="1" applyBorder="1"/>
    <xf numFmtId="0" fontId="0" fillId="5" borderId="1" xfId="0" applyFill="1" applyBorder="1" applyAlignment="1">
      <alignment horizontal="center" vertical="center" wrapText="1"/>
    </xf>
    <xf numFmtId="44" fontId="0" fillId="5" borderId="1" xfId="0" applyNumberFormat="1" applyFill="1" applyBorder="1"/>
    <xf numFmtId="0" fontId="0" fillId="5" borderId="1" xfId="0" applyFill="1" applyBorder="1"/>
    <xf numFmtId="0" fontId="0" fillId="0" borderId="9" xfId="0" applyNumberForma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4" fontId="0" fillId="0" borderId="19" xfId="0" applyNumberFormat="1" applyFill="1" applyBorder="1" applyAlignment="1">
      <alignment horizontal="center"/>
    </xf>
    <xf numFmtId="44" fontId="0" fillId="0" borderId="9" xfId="0" applyNumberFormat="1" applyFill="1" applyBorder="1" applyAlignment="1">
      <alignment horizontal="center"/>
    </xf>
    <xf numFmtId="0" fontId="0" fillId="0" borderId="19" xfId="0" applyNumberFormat="1" applyFill="1" applyBorder="1"/>
    <xf numFmtId="0" fontId="0" fillId="4" borderId="2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0" fillId="0" borderId="9" xfId="0" applyNumberFormat="1" applyBorder="1" applyAlignment="1">
      <alignment horizontal="center"/>
    </xf>
    <xf numFmtId="0" fontId="0" fillId="0" borderId="31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2" borderId="2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5" xfId="0" applyNumberFormat="1" applyFill="1" applyBorder="1" applyAlignment="1">
      <alignment horizontal="center"/>
    </xf>
    <xf numFmtId="0" fontId="0" fillId="0" borderId="20" xfId="0" applyFill="1" applyBorder="1" applyAlignment="1">
      <alignment vertical="center" wrapText="1"/>
    </xf>
    <xf numFmtId="44" fontId="0" fillId="5" borderId="7" xfId="0" applyNumberFormat="1" applyFill="1" applyBorder="1"/>
    <xf numFmtId="44" fontId="0" fillId="6" borderId="1" xfId="0" applyNumberFormat="1" applyFill="1" applyBorder="1"/>
    <xf numFmtId="0" fontId="0" fillId="4" borderId="3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0" fillId="0" borderId="19" xfId="0" applyBorder="1" applyAlignment="1">
      <alignment horizontal="center"/>
    </xf>
    <xf numFmtId="44" fontId="0" fillId="2" borderId="28" xfId="0" applyNumberFormat="1" applyFill="1" applyBorder="1" applyAlignment="1">
      <alignment horizontal="center" vertical="center"/>
    </xf>
    <xf numFmtId="44" fontId="0" fillId="5" borderId="37" xfId="0" applyNumberFormat="1" applyFill="1" applyBorder="1" applyAlignment="1">
      <alignment horizontal="center" vertical="center"/>
    </xf>
    <xf numFmtId="44" fontId="0" fillId="5" borderId="21" xfId="0" applyNumberFormat="1" applyFill="1" applyBorder="1" applyAlignment="1">
      <alignment horizontal="center" vertical="center"/>
    </xf>
    <xf numFmtId="44" fontId="0" fillId="5" borderId="6" xfId="0" applyNumberFormat="1" applyFill="1" applyBorder="1"/>
    <xf numFmtId="44" fontId="0" fillId="2" borderId="39" xfId="0" applyNumberFormat="1" applyFill="1" applyBorder="1" applyAlignment="1">
      <alignment horizontal="center" vertical="center" wrapText="1"/>
    </xf>
    <xf numFmtId="44" fontId="0" fillId="5" borderId="4" xfId="0" applyNumberFormat="1" applyFill="1" applyBorder="1"/>
    <xf numFmtId="44" fontId="0" fillId="6" borderId="32" xfId="0" applyNumberFormat="1" applyFill="1" applyBorder="1" applyAlignment="1">
      <alignment horizontal="center" vertical="center"/>
    </xf>
    <xf numFmtId="44" fontId="0" fillId="6" borderId="14" xfId="0" applyNumberFormat="1" applyFill="1" applyBorder="1" applyAlignment="1">
      <alignment horizontal="center" vertical="center"/>
    </xf>
    <xf numFmtId="44" fontId="0" fillId="4" borderId="31" xfId="0" applyNumberFormat="1" applyFill="1" applyBorder="1" applyAlignment="1">
      <alignment horizontal="center" vertical="center" wrapText="1"/>
    </xf>
    <xf numFmtId="44" fontId="0" fillId="4" borderId="20" xfId="0" applyNumberFormat="1" applyFill="1" applyBorder="1" applyAlignment="1">
      <alignment horizontal="center" vertical="center" wrapText="1"/>
    </xf>
    <xf numFmtId="10" fontId="0" fillId="2" borderId="22" xfId="0" applyNumberFormat="1" applyFill="1" applyBorder="1" applyAlignment="1">
      <alignment horizontal="center" vertical="center"/>
    </xf>
    <xf numFmtId="10" fontId="0" fillId="6" borderId="17" xfId="0" applyNumberFormat="1" applyFill="1" applyBorder="1"/>
    <xf numFmtId="10" fontId="0" fillId="6" borderId="15" xfId="0" applyNumberFormat="1" applyFill="1" applyBorder="1"/>
    <xf numFmtId="10" fontId="0" fillId="0" borderId="0" xfId="0" applyNumberFormat="1"/>
    <xf numFmtId="0" fontId="0" fillId="6" borderId="0" xfId="0" applyFill="1"/>
    <xf numFmtId="44" fontId="0" fillId="6" borderId="0" xfId="0" applyNumberFormat="1" applyFill="1"/>
    <xf numFmtId="14" fontId="0" fillId="2" borderId="23" xfId="0" applyNumberFormat="1" applyFill="1" applyBorder="1" applyAlignment="1">
      <alignment horizontal="center"/>
    </xf>
    <xf numFmtId="0" fontId="0" fillId="2" borderId="23" xfId="0" applyNumberForma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NumberFormat="1" applyFill="1" applyBorder="1"/>
    <xf numFmtId="0" fontId="0" fillId="0" borderId="13" xfId="0" applyNumberFormat="1" applyFill="1" applyBorder="1" applyAlignment="1">
      <alignment horizontal="center"/>
    </xf>
    <xf numFmtId="44" fontId="0" fillId="4" borderId="5" xfId="0" applyNumberFormat="1" applyFill="1" applyBorder="1"/>
    <xf numFmtId="44" fontId="0" fillId="6" borderId="13" xfId="0" applyNumberFormat="1" applyFill="1" applyBorder="1"/>
    <xf numFmtId="10" fontId="0" fillId="6" borderId="23" xfId="0" applyNumberFormat="1" applyFill="1" applyBorder="1"/>
    <xf numFmtId="44" fontId="0" fillId="4" borderId="40" xfId="0" applyNumberFormat="1" applyFill="1" applyBorder="1"/>
    <xf numFmtId="44" fontId="0" fillId="4" borderId="2" xfId="0" applyNumberFormat="1" applyFill="1" applyBorder="1"/>
    <xf numFmtId="44" fontId="0" fillId="5" borderId="2" xfId="0" applyNumberFormat="1" applyFill="1" applyBorder="1"/>
    <xf numFmtId="44" fontId="0" fillId="5" borderId="42" xfId="0" applyNumberFormat="1" applyFill="1" applyBorder="1"/>
    <xf numFmtId="44" fontId="0" fillId="0" borderId="40" xfId="0" applyNumberFormat="1" applyFill="1" applyBorder="1" applyAlignment="1">
      <alignment horizontal="center"/>
    </xf>
    <xf numFmtId="44" fontId="0" fillId="0" borderId="13" xfId="0" applyNumberFormat="1" applyFill="1" applyBorder="1" applyAlignment="1">
      <alignment horizontal="center"/>
    </xf>
    <xf numFmtId="0" fontId="0" fillId="4" borderId="40" xfId="0" applyFill="1" applyBorder="1"/>
    <xf numFmtId="0" fontId="0" fillId="5" borderId="2" xfId="0" applyFill="1" applyBorder="1"/>
    <xf numFmtId="2" fontId="0" fillId="0" borderId="13" xfId="0" applyNumberFormat="1" applyBorder="1" applyAlignment="1">
      <alignment horizontal="center"/>
    </xf>
    <xf numFmtId="10" fontId="0" fillId="6" borderId="1" xfId="0" applyNumberFormat="1" applyFill="1" applyBorder="1"/>
    <xf numFmtId="0" fontId="0" fillId="7" borderId="1" xfId="0" applyFill="1" applyBorder="1" applyAlignment="1">
      <alignment wrapText="1"/>
    </xf>
    <xf numFmtId="0" fontId="0" fillId="6" borderId="0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/>
    <xf numFmtId="0" fontId="0" fillId="6" borderId="1" xfId="0" applyFill="1" applyBorder="1" applyAlignment="1">
      <alignment horizont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44" fontId="0" fillId="6" borderId="6" xfId="0" applyNumberFormat="1" applyFill="1" applyBorder="1" applyAlignment="1"/>
    <xf numFmtId="44" fontId="0" fillId="6" borderId="7" xfId="0" applyNumberFormat="1" applyFill="1" applyBorder="1" applyAlignment="1"/>
    <xf numFmtId="44" fontId="0" fillId="6" borderId="7" xfId="0" applyNumberFormat="1" applyFill="1" applyBorder="1"/>
    <xf numFmtId="44" fontId="0" fillId="6" borderId="6" xfId="0" applyNumberFormat="1" applyFill="1" applyBorder="1"/>
    <xf numFmtId="10" fontId="1" fillId="6" borderId="8" xfId="0" applyNumberFormat="1" applyFont="1" applyFill="1" applyBorder="1"/>
    <xf numFmtId="10" fontId="1" fillId="6" borderId="1" xfId="0" applyNumberFormat="1" applyFont="1" applyFill="1" applyBorder="1"/>
    <xf numFmtId="0" fontId="0" fillId="2" borderId="18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44" fontId="0" fillId="6" borderId="9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3" borderId="19" xfId="0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tabSelected="1" workbookViewId="0">
      <selection activeCell="W4" sqref="W4"/>
    </sheetView>
  </sheetViews>
  <sheetFormatPr defaultRowHeight="15" x14ac:dyDescent="0.25"/>
  <cols>
    <col min="1" max="1" width="13.7109375" customWidth="1"/>
    <col min="2" max="2" width="11.42578125" customWidth="1"/>
    <col min="3" max="5" width="8.5703125" customWidth="1"/>
    <col min="6" max="6" width="8.28515625" customWidth="1"/>
    <col min="7" max="7" width="7.7109375" customWidth="1"/>
    <col min="8" max="8" width="14.7109375" style="1" customWidth="1"/>
    <col min="9" max="10" width="14.85546875" style="1" customWidth="1"/>
    <col min="11" max="11" width="10.7109375" style="85" customWidth="1"/>
    <col min="12" max="12" width="14.7109375" customWidth="1"/>
    <col min="13" max="13" width="13.85546875" customWidth="1"/>
    <col min="14" max="14" width="13.5703125" customWidth="1"/>
    <col min="15" max="15" width="13.85546875" customWidth="1"/>
    <col min="16" max="16" width="14.28515625" customWidth="1"/>
    <col min="17" max="17" width="14.5703125" customWidth="1"/>
    <col min="18" max="18" width="15" customWidth="1"/>
    <col min="19" max="19" width="15.85546875" customWidth="1"/>
    <col min="20" max="21" width="6.85546875" customWidth="1"/>
    <col min="22" max="23" width="11" customWidth="1"/>
    <col min="24" max="24" width="13" customWidth="1"/>
    <col min="25" max="25" width="12.5703125" customWidth="1"/>
    <col min="26" max="26" width="12.5703125" style="1" customWidth="1"/>
    <col min="27" max="27" width="11.85546875" customWidth="1"/>
    <col min="28" max="28" width="12" customWidth="1"/>
    <col min="29" max="29" width="12.42578125" customWidth="1"/>
    <col min="30" max="30" width="12.28515625" bestFit="1" customWidth="1"/>
    <col min="31" max="31" width="12.5703125" customWidth="1"/>
  </cols>
  <sheetData>
    <row r="1" spans="1:31" ht="30" customHeight="1" thickBot="1" x14ac:dyDescent="0.3">
      <c r="A1" s="16" t="s">
        <v>4</v>
      </c>
      <c r="B1" s="57" t="s">
        <v>15</v>
      </c>
      <c r="C1" s="17" t="s">
        <v>11</v>
      </c>
      <c r="D1" s="18" t="s">
        <v>17</v>
      </c>
      <c r="E1" s="20"/>
      <c r="F1" s="18" t="s">
        <v>12</v>
      </c>
      <c r="G1" s="20"/>
      <c r="H1" s="22" t="s">
        <v>1</v>
      </c>
      <c r="I1" s="72"/>
      <c r="J1" s="76" t="s">
        <v>19</v>
      </c>
      <c r="K1" s="82" t="s">
        <v>21</v>
      </c>
      <c r="L1" s="18" t="s">
        <v>10</v>
      </c>
      <c r="M1" s="19"/>
      <c r="N1" s="19"/>
      <c r="O1" s="19"/>
      <c r="P1" s="19"/>
      <c r="Q1" s="20"/>
      <c r="R1" s="37" t="s">
        <v>13</v>
      </c>
      <c r="S1" s="38"/>
      <c r="T1" s="23" t="s">
        <v>5</v>
      </c>
      <c r="U1" s="21"/>
      <c r="V1" s="24"/>
      <c r="W1" s="123" t="s">
        <v>18</v>
      </c>
      <c r="X1" s="124" t="s">
        <v>25</v>
      </c>
      <c r="Y1" s="125"/>
      <c r="Z1" s="126"/>
      <c r="AA1" s="133" t="s">
        <v>27</v>
      </c>
      <c r="AB1" s="7"/>
      <c r="AC1" s="134" t="s">
        <v>26</v>
      </c>
      <c r="AD1" s="134"/>
      <c r="AE1" s="109" t="s">
        <v>28</v>
      </c>
    </row>
    <row r="2" spans="1:31" ht="30" customHeight="1" x14ac:dyDescent="0.25">
      <c r="A2" s="13"/>
      <c r="B2" s="58"/>
      <c r="C2" s="9"/>
      <c r="D2" s="53" t="s">
        <v>0</v>
      </c>
      <c r="E2" s="69" t="s">
        <v>2</v>
      </c>
      <c r="F2" s="39" t="s">
        <v>0</v>
      </c>
      <c r="G2" s="40" t="s">
        <v>2</v>
      </c>
      <c r="H2" s="80" t="s">
        <v>24</v>
      </c>
      <c r="I2" s="73" t="s">
        <v>2</v>
      </c>
      <c r="J2" s="78" t="s">
        <v>20</v>
      </c>
      <c r="K2" s="83"/>
      <c r="L2" s="54" t="s">
        <v>0</v>
      </c>
      <c r="M2" s="64"/>
      <c r="N2" s="55"/>
      <c r="O2" s="65" t="s">
        <v>2</v>
      </c>
      <c r="P2" s="66"/>
      <c r="Q2" s="67"/>
      <c r="R2" s="39"/>
      <c r="S2" s="40"/>
      <c r="T2" s="47" t="s">
        <v>0</v>
      </c>
      <c r="U2" s="49" t="s">
        <v>2</v>
      </c>
      <c r="V2" s="51" t="s">
        <v>14</v>
      </c>
      <c r="W2" s="131"/>
      <c r="X2" s="129" t="s">
        <v>0</v>
      </c>
      <c r="Y2" s="128" t="s">
        <v>2</v>
      </c>
      <c r="Z2" s="127" t="s">
        <v>38</v>
      </c>
      <c r="AA2" s="71" t="s">
        <v>0</v>
      </c>
      <c r="AB2" s="6" t="s">
        <v>2</v>
      </c>
      <c r="AC2" s="6"/>
      <c r="AD2" s="6"/>
      <c r="AE2" s="109"/>
    </row>
    <row r="3" spans="1:31" x14ac:dyDescent="0.25">
      <c r="A3" s="14"/>
      <c r="B3" s="59"/>
      <c r="C3" s="10"/>
      <c r="D3" s="61"/>
      <c r="E3" s="70"/>
      <c r="F3" s="41"/>
      <c r="G3" s="42"/>
      <c r="H3" s="81"/>
      <c r="I3" s="74"/>
      <c r="J3" s="79"/>
      <c r="K3" s="84"/>
      <c r="L3" s="27" t="s">
        <v>6</v>
      </c>
      <c r="M3" s="28" t="s">
        <v>8</v>
      </c>
      <c r="N3" s="28" t="s">
        <v>16</v>
      </c>
      <c r="O3" s="33" t="s">
        <v>7</v>
      </c>
      <c r="P3" s="33" t="s">
        <v>9</v>
      </c>
      <c r="Q3" s="33" t="s">
        <v>16</v>
      </c>
      <c r="R3" s="68"/>
      <c r="S3" s="42"/>
      <c r="T3" s="46"/>
      <c r="U3" s="48"/>
      <c r="V3" s="50"/>
      <c r="W3" s="131"/>
      <c r="X3" s="130"/>
      <c r="Y3" s="35"/>
      <c r="Z3" s="32"/>
      <c r="AA3" s="25"/>
      <c r="AB3" s="2"/>
      <c r="AC3" s="2"/>
      <c r="AD3" s="2"/>
      <c r="AE3" s="86"/>
    </row>
    <row r="4" spans="1:31" x14ac:dyDescent="0.25">
      <c r="A4" s="15">
        <v>2016</v>
      </c>
      <c r="B4" s="60">
        <v>252</v>
      </c>
      <c r="C4" s="11">
        <v>200</v>
      </c>
      <c r="D4" s="71">
        <v>95</v>
      </c>
      <c r="E4" s="56">
        <v>90</v>
      </c>
      <c r="F4" s="45"/>
      <c r="G4" s="36">
        <v>13724</v>
      </c>
      <c r="H4" s="26">
        <v>68286.990000000005</v>
      </c>
      <c r="I4" s="75">
        <v>1383697.44</v>
      </c>
      <c r="J4" s="32">
        <f>H4+I4</f>
        <v>1451984.43</v>
      </c>
      <c r="K4" s="84"/>
      <c r="L4" s="29">
        <v>0</v>
      </c>
      <c r="M4" s="30">
        <v>0</v>
      </c>
      <c r="N4" s="30">
        <f>SUM(L4+M4)</f>
        <v>0</v>
      </c>
      <c r="O4" s="34">
        <v>147396.25</v>
      </c>
      <c r="P4" s="34">
        <v>63989.91</v>
      </c>
      <c r="Q4" s="62">
        <f>SUM(O4+P4)</f>
        <v>211386.16</v>
      </c>
      <c r="R4" s="43">
        <f>SUM(H4-L4-M4)</f>
        <v>68286.990000000005</v>
      </c>
      <c r="S4" s="44">
        <f>(I4-O4-P4)</f>
        <v>1172311.28</v>
      </c>
      <c r="T4" s="31">
        <f>SUM(R4*100/H4)</f>
        <v>100</v>
      </c>
      <c r="U4" s="35">
        <f>SUM(S4*100/I4)</f>
        <v>84.723093800043458</v>
      </c>
      <c r="V4" s="52">
        <f>(T4+U4)/2</f>
        <v>92.361546900021722</v>
      </c>
      <c r="W4" s="132">
        <f>100-V4</f>
        <v>7.6384530999782783</v>
      </c>
      <c r="X4" s="30">
        <f>H4/D4</f>
        <v>718.81042105263168</v>
      </c>
      <c r="Y4" s="34">
        <f>I4/E4</f>
        <v>15374.415999999999</v>
      </c>
      <c r="Z4" s="32"/>
      <c r="AA4" s="12">
        <f>N4/D4</f>
        <v>0</v>
      </c>
      <c r="AB4" s="3">
        <f>Q4/E4</f>
        <v>2348.7351111111111</v>
      </c>
      <c r="AC4" s="3">
        <f>X4-AA4</f>
        <v>718.81042105263168</v>
      </c>
      <c r="AD4" s="3">
        <f>Y4-AB4</f>
        <v>13025.680888888888</v>
      </c>
      <c r="AE4" s="86"/>
    </row>
    <row r="5" spans="1:31" x14ac:dyDescent="0.25">
      <c r="A5" s="15">
        <v>2017</v>
      </c>
      <c r="B5" s="60">
        <v>250</v>
      </c>
      <c r="C5" s="11">
        <v>200</v>
      </c>
      <c r="D5" s="71">
        <v>95</v>
      </c>
      <c r="E5" s="56">
        <v>90</v>
      </c>
      <c r="F5" s="45"/>
      <c r="G5" s="36">
        <v>13306</v>
      </c>
      <c r="H5" s="26">
        <v>1239398.29</v>
      </c>
      <c r="I5" s="75">
        <v>1551989.65</v>
      </c>
      <c r="J5" s="32">
        <f>H5+I5</f>
        <v>2791387.94</v>
      </c>
      <c r="K5" s="84">
        <f>10000%/100</f>
        <v>1</v>
      </c>
      <c r="L5" s="29">
        <v>86928.49</v>
      </c>
      <c r="M5" s="30">
        <v>43677.599999999999</v>
      </c>
      <c r="N5" s="30">
        <f t="shared" ref="N5:N10" si="0">SUM(L5+M5)</f>
        <v>130606.09</v>
      </c>
      <c r="O5" s="34">
        <v>131838.82</v>
      </c>
      <c r="P5" s="34">
        <v>60459.49</v>
      </c>
      <c r="Q5" s="62">
        <f t="shared" ref="Q5:Q10" si="1">SUM(O5+P5)</f>
        <v>192298.31</v>
      </c>
      <c r="R5" s="43">
        <f>SUM(H5-L5-M5)</f>
        <v>1108792.2</v>
      </c>
      <c r="S5" s="44">
        <f>(I5-O5-P5)</f>
        <v>1359691.3399999999</v>
      </c>
      <c r="T5" s="31">
        <f>SUM(R5*100/H5)</f>
        <v>89.462137308580594</v>
      </c>
      <c r="U5" s="35">
        <f>SUM(S5*100/I5)</f>
        <v>87.609562344697338</v>
      </c>
      <c r="V5" s="52">
        <f t="shared" ref="V5:V10" si="2">(T5+U5)/2</f>
        <v>88.535849826638966</v>
      </c>
      <c r="W5" s="132">
        <f t="shared" ref="W5:W10" si="3">100-V5</f>
        <v>11.464150173361034</v>
      </c>
      <c r="X5" s="30">
        <f t="shared" ref="X5:X10" si="4">H5/D5</f>
        <v>13046.297789473685</v>
      </c>
      <c r="Y5" s="34">
        <f t="shared" ref="Y5:Y10" si="5">I5/E5</f>
        <v>17244.329444444444</v>
      </c>
      <c r="Z5" s="32">
        <f>(X5+Y5)/2</f>
        <v>15145.313616959065</v>
      </c>
      <c r="AA5" s="12">
        <f>N5/D5</f>
        <v>1374.800947368421</v>
      </c>
      <c r="AB5" s="3">
        <f>Q5/E5</f>
        <v>2136.6478888888887</v>
      </c>
      <c r="AC5" s="3">
        <f>X5-AA5</f>
        <v>11671.496842105264</v>
      </c>
      <c r="AD5" s="3">
        <f>Y5-AB5</f>
        <v>15107.681555555555</v>
      </c>
      <c r="AE5" s="87">
        <f>(AC5+AD5)/2</f>
        <v>13389.58919883041</v>
      </c>
    </row>
    <row r="6" spans="1:31" x14ac:dyDescent="0.25">
      <c r="A6" s="15">
        <v>2018</v>
      </c>
      <c r="B6" s="60">
        <v>250</v>
      </c>
      <c r="C6" s="11">
        <v>200</v>
      </c>
      <c r="D6" s="71">
        <v>95</v>
      </c>
      <c r="E6" s="56">
        <v>90</v>
      </c>
      <c r="F6" s="45"/>
      <c r="G6" s="36">
        <v>12402</v>
      </c>
      <c r="H6" s="26">
        <v>1295979.8500000001</v>
      </c>
      <c r="I6" s="75">
        <v>1644473</v>
      </c>
      <c r="J6" s="32">
        <f>H6+I6</f>
        <v>2940452.85</v>
      </c>
      <c r="K6" s="84">
        <f>(J6*100/J5)/100</f>
        <v>1.0534017174266361</v>
      </c>
      <c r="L6" s="29">
        <v>106036.61</v>
      </c>
      <c r="M6" s="30">
        <v>57320.4</v>
      </c>
      <c r="N6" s="30">
        <f t="shared" si="0"/>
        <v>163357.01</v>
      </c>
      <c r="O6" s="34">
        <v>142591.4</v>
      </c>
      <c r="P6" s="34">
        <v>61973</v>
      </c>
      <c r="Q6" s="62">
        <f t="shared" si="1"/>
        <v>204564.4</v>
      </c>
      <c r="R6" s="43">
        <f>SUM(H6-L6-M6)</f>
        <v>1132622.8400000001</v>
      </c>
      <c r="S6" s="44">
        <f>(I6-O6-P6)</f>
        <v>1439908.6</v>
      </c>
      <c r="T6" s="31">
        <f>SUM(R6*100/H6)</f>
        <v>87.395096459254361</v>
      </c>
      <c r="U6" s="35">
        <f>SUM(S6*100/I6)</f>
        <v>87.560488983400759</v>
      </c>
      <c r="V6" s="52">
        <f t="shared" si="2"/>
        <v>87.47779272132756</v>
      </c>
      <c r="W6" s="132">
        <f t="shared" si="3"/>
        <v>12.52220727867244</v>
      </c>
      <c r="X6" s="30">
        <f t="shared" si="4"/>
        <v>13641.893157894738</v>
      </c>
      <c r="Y6" s="34">
        <f t="shared" si="5"/>
        <v>18271.922222222223</v>
      </c>
      <c r="Z6" s="32">
        <f t="shared" ref="Z6:Z9" si="6">(X6+Y6)/2</f>
        <v>15956.907690058481</v>
      </c>
      <c r="AA6" s="12">
        <f>N6/D6</f>
        <v>1719.5474736842107</v>
      </c>
      <c r="AB6" s="3">
        <f>Q6/E6</f>
        <v>2272.9377777777777</v>
      </c>
      <c r="AC6" s="3">
        <f>X6-AA6</f>
        <v>11922.345684210526</v>
      </c>
      <c r="AD6" s="3">
        <f>Y6-AB6</f>
        <v>15998.984444444446</v>
      </c>
      <c r="AE6" s="87">
        <f t="shared" ref="AE6:AE9" si="7">(AC6+AD6)/2</f>
        <v>13960.665064327486</v>
      </c>
    </row>
    <row r="7" spans="1:31" x14ac:dyDescent="0.25">
      <c r="A7" s="15">
        <v>2019</v>
      </c>
      <c r="B7" s="60">
        <v>251</v>
      </c>
      <c r="C7" s="11">
        <v>200</v>
      </c>
      <c r="D7" s="71">
        <v>95</v>
      </c>
      <c r="E7" s="56">
        <v>90</v>
      </c>
      <c r="F7" s="45"/>
      <c r="G7" s="36">
        <v>12858</v>
      </c>
      <c r="H7" s="26">
        <v>1239612.06</v>
      </c>
      <c r="I7" s="75">
        <v>1737072.65</v>
      </c>
      <c r="J7" s="32">
        <f>H7+I7</f>
        <v>2976684.71</v>
      </c>
      <c r="K7" s="84">
        <f>(J7*100/J6)/100</f>
        <v>1.012321863960512</v>
      </c>
      <c r="L7" s="29">
        <v>123850.45</v>
      </c>
      <c r="M7" s="30">
        <v>67326</v>
      </c>
      <c r="N7" s="30">
        <f t="shared" si="0"/>
        <v>191176.45</v>
      </c>
      <c r="O7" s="34">
        <v>146323.9</v>
      </c>
      <c r="P7" s="34">
        <v>63763</v>
      </c>
      <c r="Q7" s="62">
        <f t="shared" si="1"/>
        <v>210086.9</v>
      </c>
      <c r="R7" s="43">
        <f>SUM(H7-L7-M7)</f>
        <v>1048435.6100000001</v>
      </c>
      <c r="S7" s="44">
        <f>(I7-O7-P7)</f>
        <v>1526985.75</v>
      </c>
      <c r="T7" s="31">
        <f>SUM(R7*100/H7)</f>
        <v>84.577719419735246</v>
      </c>
      <c r="U7" s="35">
        <f>SUM(S7*100/I7)</f>
        <v>87.90569294842102</v>
      </c>
      <c r="V7" s="52">
        <f t="shared" si="2"/>
        <v>86.24170618407814</v>
      </c>
      <c r="W7" s="132">
        <f t="shared" si="3"/>
        <v>13.75829381592186</v>
      </c>
      <c r="X7" s="30">
        <f t="shared" si="4"/>
        <v>13048.548000000001</v>
      </c>
      <c r="Y7" s="34">
        <f t="shared" si="5"/>
        <v>19300.807222222222</v>
      </c>
      <c r="Z7" s="32">
        <f t="shared" si="6"/>
        <v>16174.67761111111</v>
      </c>
      <c r="AA7" s="12">
        <f>N7/D7</f>
        <v>2012.3836842105263</v>
      </c>
      <c r="AB7" s="3">
        <f>Q7/E7</f>
        <v>2334.298888888889</v>
      </c>
      <c r="AC7" s="3">
        <f>X7-AA7</f>
        <v>11036.164315789474</v>
      </c>
      <c r="AD7" s="3">
        <f>Y7-AB7</f>
        <v>16966.508333333331</v>
      </c>
      <c r="AE7" s="87">
        <f t="shared" si="7"/>
        <v>14001.336324561402</v>
      </c>
    </row>
    <row r="8" spans="1:31" x14ac:dyDescent="0.25">
      <c r="A8" s="15">
        <v>2020</v>
      </c>
      <c r="B8" s="60">
        <v>253</v>
      </c>
      <c r="C8" s="11">
        <v>200</v>
      </c>
      <c r="D8" s="71">
        <v>95</v>
      </c>
      <c r="E8" s="56">
        <v>90</v>
      </c>
      <c r="F8" s="45"/>
      <c r="G8" s="36">
        <v>8991</v>
      </c>
      <c r="H8" s="26">
        <v>1541186.18</v>
      </c>
      <c r="I8" s="75">
        <v>1668744.3</v>
      </c>
      <c r="J8" s="32">
        <f>H8+I8</f>
        <v>3209930.48</v>
      </c>
      <c r="K8" s="84">
        <f>(J8*100/J7)/100</f>
        <v>1.078357566461918</v>
      </c>
      <c r="L8" s="29">
        <v>105397.49</v>
      </c>
      <c r="M8" s="30">
        <v>56040</v>
      </c>
      <c r="N8" s="30">
        <f t="shared" si="0"/>
        <v>161437.49</v>
      </c>
      <c r="O8" s="34">
        <v>101470.1</v>
      </c>
      <c r="P8" s="34">
        <v>46735</v>
      </c>
      <c r="Q8" s="62">
        <f t="shared" si="1"/>
        <v>148205.1</v>
      </c>
      <c r="R8" s="43">
        <f>SUM(H8-L8-M8)</f>
        <v>1379748.69</v>
      </c>
      <c r="S8" s="44">
        <f>(I8-O8-P8)</f>
        <v>1520539.2</v>
      </c>
      <c r="T8" s="31">
        <f>SUM(R8*100/H8)</f>
        <v>89.525114350558226</v>
      </c>
      <c r="U8" s="35">
        <f>SUM(S8*100/I8)</f>
        <v>91.118765169714734</v>
      </c>
      <c r="V8" s="52">
        <f t="shared" si="2"/>
        <v>90.321939760136473</v>
      </c>
      <c r="W8" s="132">
        <f t="shared" si="3"/>
        <v>9.6780602398635267</v>
      </c>
      <c r="X8" s="30">
        <f t="shared" si="4"/>
        <v>16223.01242105263</v>
      </c>
      <c r="Y8" s="34">
        <f t="shared" si="5"/>
        <v>18541.603333333333</v>
      </c>
      <c r="Z8" s="32">
        <f t="shared" si="6"/>
        <v>17382.30787719298</v>
      </c>
      <c r="AA8" s="12">
        <f>N8/D8</f>
        <v>1699.3419999999999</v>
      </c>
      <c r="AB8" s="3">
        <f>Q8/E8</f>
        <v>1646.7233333333334</v>
      </c>
      <c r="AC8" s="3">
        <f>X8-AA8</f>
        <v>14523.67042105263</v>
      </c>
      <c r="AD8" s="3">
        <f>Y8-AB8</f>
        <v>16894.879999999997</v>
      </c>
      <c r="AE8" s="87">
        <f t="shared" si="7"/>
        <v>15709.275210526313</v>
      </c>
    </row>
    <row r="9" spans="1:31" x14ac:dyDescent="0.25">
      <c r="A9" s="15">
        <v>2021</v>
      </c>
      <c r="B9" s="60">
        <v>252</v>
      </c>
      <c r="C9" s="11">
        <v>200</v>
      </c>
      <c r="D9" s="71">
        <v>95</v>
      </c>
      <c r="E9" s="56">
        <v>90</v>
      </c>
      <c r="F9" s="45"/>
      <c r="G9" s="36">
        <v>11225</v>
      </c>
      <c r="H9" s="26">
        <v>1896429.1</v>
      </c>
      <c r="I9" s="75">
        <v>1799298.07</v>
      </c>
      <c r="J9" s="32">
        <f>H9+I9</f>
        <v>3695727.17</v>
      </c>
      <c r="K9" s="84">
        <f>(J9*100/J8)/100</f>
        <v>1.151341810368429</v>
      </c>
      <c r="L9" s="29">
        <v>138732.56</v>
      </c>
      <c r="M9" s="30">
        <v>69942</v>
      </c>
      <c r="N9" s="30">
        <f t="shared" si="0"/>
        <v>208674.56</v>
      </c>
      <c r="O9" s="34">
        <v>135634.1</v>
      </c>
      <c r="P9" s="34">
        <v>69049.8</v>
      </c>
      <c r="Q9" s="62">
        <f t="shared" si="1"/>
        <v>204683.90000000002</v>
      </c>
      <c r="R9" s="43">
        <f>SUM(H9-L9-M9)</f>
        <v>1687754.54</v>
      </c>
      <c r="S9" s="44">
        <f>(I9-O9-P9)</f>
        <v>1594614.17</v>
      </c>
      <c r="T9" s="31">
        <f>SUM(R9*100/H9)</f>
        <v>88.996448113984329</v>
      </c>
      <c r="U9" s="35">
        <f>SUM(S9*100/I9)</f>
        <v>88.624236116698555</v>
      </c>
      <c r="V9" s="52">
        <f t="shared" si="2"/>
        <v>88.810342115341442</v>
      </c>
      <c r="W9" s="132">
        <f t="shared" si="3"/>
        <v>11.189657884658558</v>
      </c>
      <c r="X9" s="30">
        <f t="shared" si="4"/>
        <v>19962.411578947369</v>
      </c>
      <c r="Y9" s="34">
        <f t="shared" si="5"/>
        <v>19992.20077777778</v>
      </c>
      <c r="Z9" s="32">
        <f t="shared" si="6"/>
        <v>19977.306178362574</v>
      </c>
      <c r="AA9" s="12">
        <f>N9/D9</f>
        <v>2196.5743157894735</v>
      </c>
      <c r="AB9" s="3">
        <f>Q9/E9</f>
        <v>2274.2655555555557</v>
      </c>
      <c r="AC9" s="3">
        <f>X9-AA9</f>
        <v>17765.837263157897</v>
      </c>
      <c r="AD9" s="3">
        <f>Y9-AB9</f>
        <v>17717.935222222222</v>
      </c>
      <c r="AE9" s="87">
        <f t="shared" si="7"/>
        <v>17741.88624269006</v>
      </c>
    </row>
    <row r="10" spans="1:31" x14ac:dyDescent="0.25">
      <c r="A10" s="88" t="s">
        <v>3</v>
      </c>
      <c r="B10" s="89">
        <v>103</v>
      </c>
      <c r="C10" s="90">
        <v>200</v>
      </c>
      <c r="D10" s="91">
        <v>95</v>
      </c>
      <c r="E10" s="92">
        <v>90</v>
      </c>
      <c r="F10" s="93"/>
      <c r="G10" s="94">
        <v>5647</v>
      </c>
      <c r="H10" s="95">
        <v>811017.5</v>
      </c>
      <c r="I10" s="77">
        <v>841784.45</v>
      </c>
      <c r="J10" s="96">
        <f>H10+I10</f>
        <v>1652801.95</v>
      </c>
      <c r="K10" s="97"/>
      <c r="L10" s="98">
        <v>63452.2</v>
      </c>
      <c r="M10" s="99">
        <v>32270.400000000001</v>
      </c>
      <c r="N10" s="99">
        <f t="shared" si="0"/>
        <v>95722.6</v>
      </c>
      <c r="O10" s="100">
        <v>61301.1</v>
      </c>
      <c r="P10" s="100">
        <v>31608</v>
      </c>
      <c r="Q10" s="101">
        <f t="shared" si="1"/>
        <v>92909.1</v>
      </c>
      <c r="R10" s="102">
        <f>SUM(H10-L10-M10)</f>
        <v>715294.9</v>
      </c>
      <c r="S10" s="103">
        <f>(I10-O10-P10)</f>
        <v>748875.35</v>
      </c>
      <c r="T10" s="104">
        <f>SUM(R10*100/H10)</f>
        <v>88.197221391646906</v>
      </c>
      <c r="U10" s="105">
        <f>SUM(S10*100/I10)</f>
        <v>88.962839596288575</v>
      </c>
      <c r="V10" s="106">
        <f t="shared" si="2"/>
        <v>88.58003049396774</v>
      </c>
      <c r="W10" s="132">
        <f t="shared" si="3"/>
        <v>11.41996950603226</v>
      </c>
      <c r="X10" s="30">
        <f t="shared" si="4"/>
        <v>8537.0263157894733</v>
      </c>
      <c r="Y10" s="34">
        <f t="shared" si="5"/>
        <v>9353.1605555555543</v>
      </c>
      <c r="Z10" s="32"/>
      <c r="AA10" s="12">
        <f>N10/D10</f>
        <v>1007.6063157894738</v>
      </c>
      <c r="AB10" s="3">
        <f>Q10/E10</f>
        <v>1032.3233333333335</v>
      </c>
      <c r="AC10" s="3">
        <f>X10-AA10</f>
        <v>7529.4199999999992</v>
      </c>
      <c r="AD10" s="3">
        <f>Y10-AB10</f>
        <v>8320.8372222222206</v>
      </c>
      <c r="AE10" s="87"/>
    </row>
    <row r="11" spans="1:31" ht="30" x14ac:dyDescent="0.25">
      <c r="A11" s="108" t="s">
        <v>22</v>
      </c>
      <c r="B11" s="2"/>
      <c r="C11" s="2"/>
      <c r="D11" s="2"/>
      <c r="E11" s="2"/>
      <c r="F11" s="2"/>
      <c r="G11" s="2"/>
      <c r="H11" s="3">
        <f>(H10/5)*12</f>
        <v>1946442</v>
      </c>
      <c r="I11" s="3">
        <f>(I10/5)*12</f>
        <v>2020282.6799999997</v>
      </c>
      <c r="J11" s="63">
        <f>H11+I11</f>
        <v>3966724.6799999997</v>
      </c>
      <c r="K11" s="107">
        <f>(J11*100/J9)/100</f>
        <v>1.0733272499658031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63">
        <v>21468.22</v>
      </c>
      <c r="AA11" s="2"/>
      <c r="AB11" s="2"/>
      <c r="AC11" s="2"/>
      <c r="AD11" s="2"/>
      <c r="AE11" s="63">
        <v>19020.310000000001</v>
      </c>
    </row>
    <row r="13" spans="1:31" x14ac:dyDescent="0.25">
      <c r="H13" s="117" t="s">
        <v>23</v>
      </c>
      <c r="I13" s="118"/>
      <c r="J13" s="119"/>
      <c r="K13" s="121">
        <f>(J11*100/J5)/100</f>
        <v>1.4210581851263568</v>
      </c>
    </row>
    <row r="14" spans="1:31" x14ac:dyDescent="0.25">
      <c r="H14" s="120" t="s">
        <v>37</v>
      </c>
      <c r="I14" s="119"/>
      <c r="J14" s="119"/>
      <c r="K14" s="121">
        <f>(B23*100)/B18/100</f>
        <v>1.5049999999999999</v>
      </c>
    </row>
    <row r="15" spans="1:31" x14ac:dyDescent="0.25">
      <c r="A15" s="110" t="s">
        <v>29</v>
      </c>
      <c r="B15" s="111"/>
      <c r="C15" s="111"/>
      <c r="D15" s="111"/>
      <c r="E15" s="112"/>
    </row>
    <row r="16" spans="1:31" ht="45" x14ac:dyDescent="0.25">
      <c r="A16" s="4" t="s">
        <v>31</v>
      </c>
      <c r="B16" s="5" t="s">
        <v>30</v>
      </c>
      <c r="C16" s="5" t="s">
        <v>32</v>
      </c>
      <c r="D16" s="2" t="s">
        <v>33</v>
      </c>
      <c r="E16" s="114" t="s">
        <v>34</v>
      </c>
    </row>
    <row r="17" spans="1:5" x14ac:dyDescent="0.25">
      <c r="A17" s="8">
        <v>2016</v>
      </c>
      <c r="B17" s="8">
        <v>1850</v>
      </c>
      <c r="C17" s="4">
        <v>12</v>
      </c>
      <c r="D17" s="2"/>
      <c r="E17" s="113"/>
    </row>
    <row r="18" spans="1:5" x14ac:dyDescent="0.25">
      <c r="A18" s="8">
        <v>2017</v>
      </c>
      <c r="B18" s="8">
        <v>2000</v>
      </c>
      <c r="C18" s="4">
        <v>13</v>
      </c>
      <c r="D18" s="2">
        <f>(B18*100)/B17</f>
        <v>108.10810810810811</v>
      </c>
      <c r="E18" s="113"/>
    </row>
    <row r="19" spans="1:5" x14ac:dyDescent="0.25">
      <c r="A19" s="8">
        <v>2018</v>
      </c>
      <c r="B19" s="8">
        <v>2100</v>
      </c>
      <c r="C19" s="4">
        <v>13.7</v>
      </c>
      <c r="D19" s="2">
        <f t="shared" ref="D19:D25" si="8">(B19*100)/B18</f>
        <v>105</v>
      </c>
      <c r="E19" s="113"/>
    </row>
    <row r="20" spans="1:5" x14ac:dyDescent="0.25">
      <c r="A20" s="8">
        <v>2019</v>
      </c>
      <c r="B20" s="8">
        <v>2250</v>
      </c>
      <c r="C20" s="4">
        <v>14.7</v>
      </c>
      <c r="D20" s="2">
        <f t="shared" si="8"/>
        <v>107.14285714285714</v>
      </c>
      <c r="E20" s="113"/>
    </row>
    <row r="21" spans="1:5" x14ac:dyDescent="0.25">
      <c r="A21" s="8">
        <v>2020</v>
      </c>
      <c r="B21" s="8">
        <v>2600</v>
      </c>
      <c r="C21" s="4">
        <v>17</v>
      </c>
      <c r="D21" s="2">
        <f t="shared" si="8"/>
        <v>115.55555555555556</v>
      </c>
      <c r="E21" s="113"/>
    </row>
    <row r="22" spans="1:5" x14ac:dyDescent="0.25">
      <c r="A22" s="8">
        <v>2021</v>
      </c>
      <c r="B22" s="8">
        <v>2800</v>
      </c>
      <c r="C22" s="4">
        <v>18.3</v>
      </c>
      <c r="D22" s="2">
        <f t="shared" si="8"/>
        <v>107.69230769230769</v>
      </c>
      <c r="E22" s="113"/>
    </row>
    <row r="23" spans="1:5" x14ac:dyDescent="0.25">
      <c r="A23" s="8">
        <v>2022</v>
      </c>
      <c r="B23" s="8">
        <v>3010</v>
      </c>
      <c r="C23" s="4">
        <v>19.7</v>
      </c>
      <c r="D23" s="2">
        <f t="shared" si="8"/>
        <v>107.5</v>
      </c>
      <c r="E23" s="122">
        <f>(B23*100)/B18/100</f>
        <v>1.5049999999999999</v>
      </c>
    </row>
    <row r="24" spans="1:5" x14ac:dyDescent="0.25">
      <c r="A24" s="115" t="s">
        <v>35</v>
      </c>
      <c r="B24" s="8">
        <v>3383</v>
      </c>
      <c r="C24" s="4">
        <v>22.1</v>
      </c>
      <c r="D24" s="2">
        <f t="shared" si="8"/>
        <v>112.39202657807309</v>
      </c>
      <c r="E24" s="107">
        <f>(B24*100)/B18/100</f>
        <v>1.6915</v>
      </c>
    </row>
    <row r="25" spans="1:5" x14ac:dyDescent="0.25">
      <c r="A25" s="116" t="s">
        <v>36</v>
      </c>
      <c r="B25" s="8">
        <v>3450</v>
      </c>
      <c r="C25" s="4">
        <v>22.5</v>
      </c>
      <c r="D25" s="2">
        <f t="shared" si="8"/>
        <v>101.9804906887378</v>
      </c>
      <c r="E25" s="107">
        <f>(B25*100)/B18/100</f>
        <v>1.7250000000000001</v>
      </c>
    </row>
  </sheetData>
  <mergeCells count="23">
    <mergeCell ref="L1:Q1"/>
    <mergeCell ref="AE1:AE2"/>
    <mergeCell ref="X1:Z1"/>
    <mergeCell ref="A15:E15"/>
    <mergeCell ref="D1:E1"/>
    <mergeCell ref="AA1:AB1"/>
    <mergeCell ref="AC1:AD1"/>
    <mergeCell ref="U2:U3"/>
    <mergeCell ref="V2:V3"/>
    <mergeCell ref="L2:N2"/>
    <mergeCell ref="O2:Q2"/>
    <mergeCell ref="R2:R3"/>
    <mergeCell ref="R1:S1"/>
    <mergeCell ref="S2:S3"/>
    <mergeCell ref="T2:T3"/>
    <mergeCell ref="G2:G3"/>
    <mergeCell ref="H1:I1"/>
    <mergeCell ref="T1:V1"/>
    <mergeCell ref="A1:A3"/>
    <mergeCell ref="F1:G1"/>
    <mergeCell ref="I2:I3"/>
    <mergeCell ref="H2:H3"/>
    <mergeCell ref="F2:F3"/>
  </mergeCells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2022-06-27T11:21:35Z</dcterms:modified>
</cp:coreProperties>
</file>